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<sst xmlns="http://schemas.openxmlformats.org/spreadsheetml/2006/main" count="104" uniqueCount="80">
  <si>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1)</t>
  </si>
  <si>
    <t>Horizontal seismic coefficient</t>
  </si>
  <si>
    <t>An=</t>
  </si>
  <si>
    <t>(Z / 2 ) X (Sa / g)</t>
  </si>
  <si>
    <t xml:space="preserve">      (R / I )</t>
  </si>
  <si>
    <t xml:space="preserve">  =</t>
  </si>
  <si>
    <t>Z / 2   =</t>
  </si>
  <si>
    <t>Sa / g =</t>
  </si>
  <si>
    <t>R / I  =</t>
  </si>
  <si>
    <t>2)</t>
  </si>
  <si>
    <t xml:space="preserve">   Z    =</t>
  </si>
  <si>
    <t xml:space="preserve">Zone no </t>
  </si>
  <si>
    <t>Zone factore</t>
  </si>
  <si>
    <t>Zone no.=</t>
  </si>
  <si>
    <t>3)</t>
  </si>
  <si>
    <t>4)</t>
  </si>
  <si>
    <t xml:space="preserve">Response reduction factor ( Constant )   R =     </t>
  </si>
  <si>
    <t xml:space="preserve">Zone factor </t>
  </si>
  <si>
    <t>=</t>
  </si>
  <si>
    <t>Importance factor   I   =</t>
  </si>
  <si>
    <t>Important bridges</t>
  </si>
  <si>
    <t>other bridges</t>
  </si>
  <si>
    <t>5)</t>
  </si>
  <si>
    <t>I =</t>
  </si>
  <si>
    <t>Type of bridge</t>
  </si>
  <si>
    <t>Important Bridge</t>
  </si>
  <si>
    <t xml:space="preserve">Other Bridge </t>
  </si>
  <si>
    <t>Zone No.</t>
  </si>
  <si>
    <t>type of bridge=</t>
  </si>
  <si>
    <t>Calculation of Time period T.</t>
  </si>
  <si>
    <r>
      <t>T = 2 ( D / 1000 x F )</t>
    </r>
    <r>
      <rPr>
        <vertAlign val="superscript"/>
        <sz val="10"/>
        <rFont val="Arial"/>
        <family val="2"/>
      </rPr>
      <t>0.5</t>
    </r>
  </si>
  <si>
    <t xml:space="preserve"> D =</t>
  </si>
  <si>
    <t>Dead load of super structure + Live load ( In Kn )</t>
  </si>
  <si>
    <t>Super structure</t>
  </si>
  <si>
    <t xml:space="preserve"> Dead load </t>
  </si>
  <si>
    <t>Live load</t>
  </si>
  <si>
    <t>Kn</t>
  </si>
  <si>
    <t xml:space="preserve"> =</t>
  </si>
  <si>
    <t xml:space="preserve"> F =</t>
  </si>
  <si>
    <t>Horizontal force in KN for 1 mm horizontal deflection at top of pier.</t>
  </si>
  <si>
    <t>deflection =</t>
  </si>
  <si>
    <r>
      <t xml:space="preserve">F. h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3 E.I</t>
    </r>
  </si>
  <si>
    <t>height of pier + height of cap</t>
  </si>
  <si>
    <t>M</t>
  </si>
  <si>
    <t>h=</t>
  </si>
  <si>
    <t>m</t>
  </si>
  <si>
    <t>mm</t>
  </si>
  <si>
    <t>a)</t>
  </si>
  <si>
    <t>b)</t>
  </si>
  <si>
    <t>fck</t>
  </si>
  <si>
    <t>E=</t>
  </si>
  <si>
    <r>
      <t>5700(fck)</t>
    </r>
    <r>
      <rPr>
        <vertAlign val="superscript"/>
        <sz val="10"/>
        <rFont val="Arial"/>
        <family val="2"/>
      </rPr>
      <t>0.5</t>
    </r>
  </si>
  <si>
    <r>
      <t>N/mm</t>
    </r>
    <r>
      <rPr>
        <vertAlign val="superscript"/>
        <sz val="10"/>
        <rFont val="Arial"/>
        <family val="2"/>
      </rPr>
      <t>2</t>
    </r>
  </si>
  <si>
    <t>Length=</t>
  </si>
  <si>
    <t>breadth</t>
  </si>
  <si>
    <t>PIER SIZE</t>
  </si>
  <si>
    <r>
      <t>M</t>
    </r>
    <r>
      <rPr>
        <vertAlign val="superscript"/>
        <sz val="10"/>
        <rFont val="Arial"/>
        <family val="2"/>
      </rPr>
      <t>4</t>
    </r>
  </si>
  <si>
    <r>
      <t>MM</t>
    </r>
    <r>
      <rPr>
        <vertAlign val="superscript"/>
        <sz val="10"/>
        <rFont val="Arial"/>
        <family val="2"/>
      </rPr>
      <t>4</t>
    </r>
  </si>
  <si>
    <t>Pier section</t>
  </si>
  <si>
    <t>Wall</t>
  </si>
  <si>
    <t>Circular</t>
  </si>
  <si>
    <r>
      <t>mm</t>
    </r>
    <r>
      <rPr>
        <vertAlign val="superscript"/>
        <sz val="10"/>
        <rFont val="Arial"/>
        <family val="2"/>
      </rPr>
      <t>4</t>
    </r>
  </si>
  <si>
    <t>F=</t>
  </si>
  <si>
    <r>
      <t>1 x 3 xE xI / h</t>
    </r>
    <r>
      <rPr>
        <vertAlign val="superscript"/>
        <sz val="10"/>
        <rFont val="Arial"/>
        <family val="2"/>
      </rPr>
      <t>3</t>
    </r>
  </si>
  <si>
    <t>T =</t>
  </si>
  <si>
    <t>seconds</t>
  </si>
  <si>
    <t>6)</t>
  </si>
  <si>
    <t>Calculation of Sa/ g</t>
  </si>
  <si>
    <t>a)For rocky and hard soils sites</t>
  </si>
  <si>
    <t>a)For medium soils sites</t>
  </si>
  <si>
    <t>a)For soft soils sites</t>
  </si>
  <si>
    <t>Site type</t>
  </si>
  <si>
    <t>Rocky or hard</t>
  </si>
  <si>
    <t>medium</t>
  </si>
  <si>
    <t>soft</t>
  </si>
  <si>
    <t>Altimate           Sa / g =</t>
  </si>
  <si>
    <t>OUT PUT</t>
  </si>
  <si>
    <t xml:space="preserve">  Horizontal seis. Coeff. =</t>
  </si>
  <si>
    <t>This work is done by Khati A.E. II</t>
  </si>
  <si>
    <t>Verticle sei. Coeff. (only for stru. Built in zone 4 &amp; 5) 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</si>
</sst>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E+00;\齨"/>
    <numFmt numFmtId="167" formatCode="0.000000E+00;\衠"/>
    <numFmt numFmtId="168" formatCode="0.00000E+00;\衠"/>
    <numFmt numFmtId="169" formatCode="0.0000E+00;\衠"/>
    <numFmt numFmtId="170" formatCode="0.000E+00;\衠"/>
    <numFmt numFmtId="171" formatCode="0.0000"/>
    <numFmt numFmtId="172" formatCode="0.0000000"/>
    <numFmt numFmtId="173" formatCode="0.000000"/>
    <numFmt numFmtId="174" formatCode="0.00000"/>
    <numFmt numFmtId="175" formatCode="0.0000000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5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2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4" fillId="2" borderId="16" xfId="0" applyFont="1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8</xdr:row>
      <xdr:rowOff>152400</xdr:rowOff>
    </xdr:from>
    <xdr:to>
      <xdr:col>1</xdr:col>
      <xdr:colOff>247650</xdr:colOff>
      <xdr:row>11</xdr:row>
      <xdr:rowOff>0</xdr:rowOff>
    </xdr:to>
    <xdr:sp>
      <xdr:nvSpPr>
        <xdr:cNvPr id="1" name="Oval 3"/>
        <xdr:cNvSpPr>
          <a:spLocks/>
        </xdr:cNvSpPr>
      </xdr:nvSpPr>
      <xdr:spPr>
        <a:xfrm>
          <a:off x="790575" y="1638300"/>
          <a:ext cx="3905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9</xdr:row>
      <xdr:rowOff>0</xdr:rowOff>
    </xdr:from>
    <xdr:to>
      <xdr:col>3</xdr:col>
      <xdr:colOff>238125</xdr:colOff>
      <xdr:row>11</xdr:row>
      <xdr:rowOff>0</xdr:rowOff>
    </xdr:to>
    <xdr:sp>
      <xdr:nvSpPr>
        <xdr:cNvPr id="2" name="Oval 5"/>
        <xdr:cNvSpPr>
          <a:spLocks/>
        </xdr:cNvSpPr>
      </xdr:nvSpPr>
      <xdr:spPr>
        <a:xfrm>
          <a:off x="2057400" y="1647825"/>
          <a:ext cx="49530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723900</xdr:colOff>
      <xdr:row>11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933450" y="1638300"/>
          <a:ext cx="1371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95250</xdr:rowOff>
    </xdr:from>
    <xdr:to>
      <xdr:col>1</xdr:col>
      <xdr:colOff>428625</xdr:colOff>
      <xdr:row>11</xdr:row>
      <xdr:rowOff>95250</xdr:rowOff>
    </xdr:to>
    <xdr:sp>
      <xdr:nvSpPr>
        <xdr:cNvPr id="4" name="Line 7"/>
        <xdr:cNvSpPr>
          <a:spLocks/>
        </xdr:cNvSpPr>
      </xdr:nvSpPr>
      <xdr:spPr>
        <a:xfrm flipH="1">
          <a:off x="942975" y="2066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714375</xdr:colOff>
      <xdr:row>11</xdr:row>
      <xdr:rowOff>104775</xdr:rowOff>
    </xdr:to>
    <xdr:sp>
      <xdr:nvSpPr>
        <xdr:cNvPr id="5" name="Line 8"/>
        <xdr:cNvSpPr>
          <a:spLocks/>
        </xdr:cNvSpPr>
      </xdr:nvSpPr>
      <xdr:spPr>
        <a:xfrm>
          <a:off x="1590675" y="2076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19050</xdr:rowOff>
    </xdr:from>
    <xdr:to>
      <xdr:col>3</xdr:col>
      <xdr:colOff>371475</xdr:colOff>
      <xdr:row>9</xdr:row>
      <xdr:rowOff>123825</xdr:rowOff>
    </xdr:to>
    <xdr:sp>
      <xdr:nvSpPr>
        <xdr:cNvPr id="6" name="Line 9"/>
        <xdr:cNvSpPr>
          <a:spLocks/>
        </xdr:cNvSpPr>
      </xdr:nvSpPr>
      <xdr:spPr>
        <a:xfrm flipV="1">
          <a:off x="2686050" y="1666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38100</xdr:rowOff>
    </xdr:from>
    <xdr:to>
      <xdr:col>3</xdr:col>
      <xdr:colOff>371475</xdr:colOff>
      <xdr:row>10</xdr:row>
      <xdr:rowOff>133350</xdr:rowOff>
    </xdr:to>
    <xdr:sp>
      <xdr:nvSpPr>
        <xdr:cNvPr id="7" name="Line 10"/>
        <xdr:cNvSpPr>
          <a:spLocks/>
        </xdr:cNvSpPr>
      </xdr:nvSpPr>
      <xdr:spPr>
        <a:xfrm>
          <a:off x="2686050" y="1847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8</xdr:col>
      <xdr:colOff>47625</xdr:colOff>
      <xdr:row>13</xdr:row>
      <xdr:rowOff>142875</xdr:rowOff>
    </xdr:to>
    <xdr:sp>
      <xdr:nvSpPr>
        <xdr:cNvPr id="8" name="Oval 11"/>
        <xdr:cNvSpPr>
          <a:spLocks/>
        </xdr:cNvSpPr>
      </xdr:nvSpPr>
      <xdr:spPr>
        <a:xfrm>
          <a:off x="5048250" y="1647825"/>
          <a:ext cx="87630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9</xdr:row>
      <xdr:rowOff>28575</xdr:rowOff>
    </xdr:from>
    <xdr:to>
      <xdr:col>6</xdr:col>
      <xdr:colOff>409575</xdr:colOff>
      <xdr:row>11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4819650" y="1676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12</xdr:row>
      <xdr:rowOff>28575</xdr:rowOff>
    </xdr:from>
    <xdr:to>
      <xdr:col>6</xdr:col>
      <xdr:colOff>400050</xdr:colOff>
      <xdr:row>13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4810125" y="2162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0</xdr:rowOff>
    </xdr:from>
    <xdr:to>
      <xdr:col>5</xdr:col>
      <xdr:colOff>66675</xdr:colOff>
      <xdr:row>6</xdr:row>
      <xdr:rowOff>0</xdr:rowOff>
    </xdr:to>
    <xdr:sp>
      <xdr:nvSpPr>
        <xdr:cNvPr id="11" name="Line 14"/>
        <xdr:cNvSpPr>
          <a:spLocks/>
        </xdr:cNvSpPr>
      </xdr:nvSpPr>
      <xdr:spPr>
        <a:xfrm>
          <a:off x="295275" y="11620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9525</xdr:rowOff>
    </xdr:from>
    <xdr:to>
      <xdr:col>5</xdr:col>
      <xdr:colOff>66675</xdr:colOff>
      <xdr:row>17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3981450" y="11715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0</xdr:rowOff>
    </xdr:from>
    <xdr:to>
      <xdr:col>0</xdr:col>
      <xdr:colOff>295275</xdr:colOff>
      <xdr:row>17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295275" y="116205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14" name="Line 18"/>
        <xdr:cNvSpPr>
          <a:spLocks/>
        </xdr:cNvSpPr>
      </xdr:nvSpPr>
      <xdr:spPr>
        <a:xfrm>
          <a:off x="3990975" y="11620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152400</xdr:rowOff>
    </xdr:from>
    <xdr:to>
      <xdr:col>9</xdr:col>
      <xdr:colOff>9525</xdr:colOff>
      <xdr:row>18</xdr:row>
      <xdr:rowOff>0</xdr:rowOff>
    </xdr:to>
    <xdr:sp>
      <xdr:nvSpPr>
        <xdr:cNvPr id="15" name="Line 19"/>
        <xdr:cNvSpPr>
          <a:spLocks/>
        </xdr:cNvSpPr>
      </xdr:nvSpPr>
      <xdr:spPr>
        <a:xfrm>
          <a:off x="6496050" y="11525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</xdr:row>
      <xdr:rowOff>9525</xdr:rowOff>
    </xdr:from>
    <xdr:to>
      <xdr:col>9</xdr:col>
      <xdr:colOff>9525</xdr:colOff>
      <xdr:row>18</xdr:row>
      <xdr:rowOff>9525</xdr:rowOff>
    </xdr:to>
    <xdr:sp>
      <xdr:nvSpPr>
        <xdr:cNvPr id="16" name="Line 27"/>
        <xdr:cNvSpPr>
          <a:spLocks/>
        </xdr:cNvSpPr>
      </xdr:nvSpPr>
      <xdr:spPr>
        <a:xfrm flipV="1">
          <a:off x="295275" y="316230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tabSelected="1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9.7109375" style="0" customWidth="1"/>
    <col min="3" max="3" width="11.00390625" style="0" customWidth="1"/>
    <col min="4" max="4" width="13.00390625" style="0" bestFit="1" customWidth="1"/>
    <col min="5" max="5" width="11.00390625" style="0" customWidth="1"/>
    <col min="6" max="6" width="7.421875" style="0" customWidth="1"/>
    <col min="8" max="8" width="12.8515625" style="0" customWidth="1"/>
    <col min="18" max="18" width="4.7109375" style="0" customWidth="1"/>
    <col min="19" max="19" width="14.00390625" style="0" hidden="1" customWidth="1"/>
    <col min="20" max="21" width="9.140625" style="0" hidden="1" customWidth="1"/>
    <col min="22" max="22" width="2.57421875" style="0" hidden="1" customWidth="1"/>
  </cols>
  <sheetData>
    <row r="1" spans="1:11" ht="12.75">
      <c r="A1" s="22"/>
      <c r="B1" s="22"/>
      <c r="C1" s="42" t="s">
        <v>33</v>
      </c>
      <c r="D1" s="43"/>
      <c r="E1" s="22"/>
      <c r="F1" s="22"/>
      <c r="G1" s="22"/>
      <c r="H1" s="22"/>
      <c r="I1" s="22"/>
      <c r="J1" s="22"/>
      <c r="K1" s="33"/>
    </row>
    <row r="2" spans="1:11" ht="27.75" customHeight="1">
      <c r="A2" s="23" t="s">
        <v>24</v>
      </c>
      <c r="B2" s="23" t="s">
        <v>27</v>
      </c>
      <c r="C2" s="24" t="s">
        <v>34</v>
      </c>
      <c r="D2" s="23" t="s">
        <v>35</v>
      </c>
      <c r="E2" s="25" t="s">
        <v>42</v>
      </c>
      <c r="F2" s="23" t="s">
        <v>49</v>
      </c>
      <c r="G2" s="24" t="s">
        <v>58</v>
      </c>
      <c r="H2" s="34" t="s">
        <v>71</v>
      </c>
      <c r="I2" s="35"/>
      <c r="J2" s="33"/>
      <c r="K2" s="33"/>
    </row>
    <row r="3" spans="1:11" ht="12.75">
      <c r="A3" s="36" t="s">
        <v>26</v>
      </c>
      <c r="B3" s="36">
        <v>5</v>
      </c>
      <c r="C3" s="36">
        <v>3627</v>
      </c>
      <c r="D3" s="36">
        <v>822.7</v>
      </c>
      <c r="E3" s="36">
        <v>14.05</v>
      </c>
      <c r="F3" s="36">
        <v>30</v>
      </c>
      <c r="G3" s="36" t="s">
        <v>59</v>
      </c>
      <c r="H3" s="37" t="s">
        <v>72</v>
      </c>
      <c r="I3" s="35"/>
      <c r="J3" s="33"/>
      <c r="K3" s="33"/>
    </row>
    <row r="4" spans="1:11" ht="12.75" customHeight="1">
      <c r="A4" s="22"/>
      <c r="B4" s="22"/>
      <c r="C4" s="22" t="s">
        <v>36</v>
      </c>
      <c r="D4" s="22" t="s">
        <v>36</v>
      </c>
      <c r="E4" s="22" t="s">
        <v>43</v>
      </c>
      <c r="F4" s="22" t="s">
        <v>52</v>
      </c>
      <c r="G4" s="22"/>
      <c r="H4" s="22"/>
      <c r="I4" s="22"/>
      <c r="J4" s="22"/>
      <c r="K4" s="33"/>
    </row>
    <row r="5" spans="1:11" ht="12.75">
      <c r="A5" s="22"/>
      <c r="B5" s="22"/>
      <c r="C5" s="22"/>
      <c r="D5" s="22"/>
      <c r="E5" s="22"/>
      <c r="F5" s="22"/>
      <c r="G5" s="22"/>
      <c r="H5" s="26"/>
      <c r="I5" s="22"/>
      <c r="J5" s="22"/>
      <c r="K5" s="33"/>
    </row>
    <row r="6" spans="1:11" ht="12.75">
      <c r="A6" s="22"/>
      <c r="B6" s="22"/>
      <c r="C6" s="22"/>
      <c r="D6" s="27"/>
      <c r="E6" s="27" t="s">
        <v>55</v>
      </c>
      <c r="F6" s="22"/>
      <c r="G6" s="22"/>
      <c r="H6" s="22"/>
      <c r="I6" s="22"/>
      <c r="J6" s="22"/>
      <c r="K6" s="33"/>
    </row>
    <row r="7" spans="1:11" ht="12.75">
      <c r="A7" s="22"/>
      <c r="B7" s="22"/>
      <c r="C7" s="22"/>
      <c r="D7" s="22"/>
      <c r="E7" s="22"/>
      <c r="F7" s="22"/>
      <c r="G7" s="22"/>
      <c r="H7" s="22"/>
      <c r="I7" s="40"/>
      <c r="J7" s="22"/>
      <c r="K7" s="33"/>
    </row>
    <row r="8" spans="1:11" ht="12.75">
      <c r="A8" s="22"/>
      <c r="B8" s="22"/>
      <c r="C8" s="22"/>
      <c r="D8" s="22"/>
      <c r="E8" s="22"/>
      <c r="F8" s="22"/>
      <c r="G8" s="22"/>
      <c r="H8" s="22"/>
      <c r="I8" s="40"/>
      <c r="J8" s="22"/>
      <c r="K8" s="33"/>
    </row>
    <row r="9" spans="1:11" ht="12.75">
      <c r="A9" s="22"/>
      <c r="B9" s="22"/>
      <c r="C9" s="22"/>
      <c r="D9" s="22"/>
      <c r="E9" s="22" t="s">
        <v>54</v>
      </c>
      <c r="F9" s="22"/>
      <c r="G9" s="22"/>
      <c r="H9" s="22"/>
      <c r="I9" s="40"/>
      <c r="J9" s="22"/>
      <c r="K9" s="33"/>
    </row>
    <row r="10" spans="1:21" ht="12.75">
      <c r="A10" s="22"/>
      <c r="B10" s="28"/>
      <c r="C10" s="29"/>
      <c r="D10" s="22"/>
      <c r="E10" s="36">
        <v>1.4</v>
      </c>
      <c r="F10" s="22"/>
      <c r="G10" s="22"/>
      <c r="H10" s="22"/>
      <c r="I10" s="40"/>
      <c r="J10" s="22"/>
      <c r="K10" s="33"/>
      <c r="S10" t="s">
        <v>25</v>
      </c>
      <c r="T10" t="s">
        <v>59</v>
      </c>
      <c r="U10" t="s">
        <v>72</v>
      </c>
    </row>
    <row r="11" spans="1:21" ht="12.75">
      <c r="A11" s="22"/>
      <c r="B11" s="30"/>
      <c r="C11" s="31"/>
      <c r="D11" s="22"/>
      <c r="E11" s="22" t="s">
        <v>45</v>
      </c>
      <c r="F11" s="22"/>
      <c r="G11" s="22"/>
      <c r="H11" s="22"/>
      <c r="I11" s="40"/>
      <c r="J11" s="22"/>
      <c r="K11" s="33"/>
      <c r="S11" t="s">
        <v>26</v>
      </c>
      <c r="T11" t="s">
        <v>60</v>
      </c>
      <c r="U11" t="s">
        <v>73</v>
      </c>
    </row>
    <row r="12" spans="1:21" ht="12.75">
      <c r="A12" s="22"/>
      <c r="B12" s="22"/>
      <c r="C12" s="22"/>
      <c r="D12" s="22"/>
      <c r="E12" s="22"/>
      <c r="F12" s="22"/>
      <c r="G12" s="36">
        <v>1.4</v>
      </c>
      <c r="H12" s="22"/>
      <c r="I12" s="40"/>
      <c r="J12" s="22"/>
      <c r="K12" s="33"/>
      <c r="U12" t="s">
        <v>74</v>
      </c>
    </row>
    <row r="13" spans="1:11" ht="12.75">
      <c r="A13" s="32" t="s">
        <v>53</v>
      </c>
      <c r="B13" s="36">
        <v>5.25</v>
      </c>
      <c r="C13" s="22" t="s">
        <v>45</v>
      </c>
      <c r="D13" s="22"/>
      <c r="E13" s="22"/>
      <c r="F13" s="22"/>
      <c r="G13" s="22"/>
      <c r="H13" s="22"/>
      <c r="I13" s="40"/>
      <c r="J13" s="22"/>
      <c r="K13" s="33"/>
    </row>
    <row r="14" spans="1:11" ht="12.75">
      <c r="A14" s="22"/>
      <c r="B14" s="22"/>
      <c r="C14" s="22"/>
      <c r="D14" s="22"/>
      <c r="E14" s="22"/>
      <c r="F14" s="22"/>
      <c r="G14" s="22"/>
      <c r="H14" s="22"/>
      <c r="I14" s="40"/>
      <c r="J14" s="22"/>
      <c r="K14" s="33"/>
    </row>
    <row r="15" spans="1:11" ht="12.75">
      <c r="A15" s="22"/>
      <c r="B15" s="22"/>
      <c r="C15" s="22"/>
      <c r="D15" s="22"/>
      <c r="E15" s="22"/>
      <c r="F15" s="22"/>
      <c r="G15" s="22"/>
      <c r="H15" s="22"/>
      <c r="I15" s="40"/>
      <c r="J15" s="22"/>
      <c r="K15" s="33"/>
    </row>
    <row r="16" spans="1:11" ht="12.75">
      <c r="A16" s="22"/>
      <c r="B16" s="22"/>
      <c r="C16" s="22"/>
      <c r="D16" s="22"/>
      <c r="E16" s="22"/>
      <c r="F16" s="22"/>
      <c r="G16" s="22"/>
      <c r="H16" s="22"/>
      <c r="I16" s="40"/>
      <c r="J16" s="22"/>
      <c r="K16" s="33"/>
    </row>
    <row r="17" spans="1:11" ht="14.25">
      <c r="A17" s="22"/>
      <c r="B17" s="32" t="s">
        <v>23</v>
      </c>
      <c r="C17" s="26">
        <f>B13*E10^3/12+3.14/64*E10^4</f>
        <v>1.3889784999999997</v>
      </c>
      <c r="D17" s="22" t="s">
        <v>56</v>
      </c>
      <c r="E17" s="22"/>
      <c r="F17" s="22"/>
      <c r="G17" s="32" t="s">
        <v>23</v>
      </c>
      <c r="H17" s="22">
        <f>3.14/64*G12^4</f>
        <v>0.18847849999999994</v>
      </c>
      <c r="I17" s="40" t="s">
        <v>56</v>
      </c>
      <c r="J17" s="22"/>
      <c r="K17" s="33"/>
    </row>
    <row r="18" spans="1:11" ht="15" thickBot="1">
      <c r="A18" s="22"/>
      <c r="B18" s="32" t="s">
        <v>18</v>
      </c>
      <c r="C18" s="22">
        <f>C17*10^12</f>
        <v>1388978499999.9998</v>
      </c>
      <c r="D18" s="22" t="s">
        <v>57</v>
      </c>
      <c r="E18" s="22"/>
      <c r="F18" s="22"/>
      <c r="G18" s="32" t="s">
        <v>18</v>
      </c>
      <c r="H18" s="22">
        <f>H17*10^12</f>
        <v>188478499999.99994</v>
      </c>
      <c r="I18" s="41" t="s">
        <v>57</v>
      </c>
      <c r="J18" s="22"/>
      <c r="K18" s="33"/>
    </row>
    <row r="19" spans="1:11" ht="12.75">
      <c r="A19" s="22"/>
      <c r="B19" s="22"/>
      <c r="C19" s="14" t="s">
        <v>76</v>
      </c>
      <c r="D19" s="15"/>
      <c r="E19" s="15"/>
      <c r="F19" s="15"/>
      <c r="G19" s="15"/>
      <c r="H19" s="15"/>
      <c r="I19" s="16"/>
      <c r="J19" s="22"/>
      <c r="K19" s="33"/>
    </row>
    <row r="20" spans="1:11" ht="12.75">
      <c r="A20" s="22"/>
      <c r="B20" s="22"/>
      <c r="C20" s="17" t="s">
        <v>77</v>
      </c>
      <c r="D20" s="18"/>
      <c r="E20" s="13">
        <f>D37</f>
        <v>0.11688230809453806</v>
      </c>
      <c r="F20" s="18"/>
      <c r="G20" s="18"/>
      <c r="H20" s="18"/>
      <c r="I20" s="19"/>
      <c r="J20" s="22"/>
      <c r="K20" s="33"/>
    </row>
    <row r="21" spans="1:11" ht="13.5" thickBot="1">
      <c r="A21" s="22"/>
      <c r="B21" s="22"/>
      <c r="C21" s="38" t="s">
        <v>79</v>
      </c>
      <c r="D21" s="20"/>
      <c r="E21" s="20"/>
      <c r="F21" s="20"/>
      <c r="G21" s="39">
        <f>IF(B3&gt;3,E20/2,"Nil")</f>
        <v>0.05844115404726903</v>
      </c>
      <c r="H21" s="20"/>
      <c r="I21" s="21"/>
      <c r="J21" s="22"/>
      <c r="K21" s="33"/>
    </row>
    <row r="22" spans="1:1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3"/>
    </row>
    <row r="23" spans="1:1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33"/>
    </row>
    <row r="24" ht="12.75">
      <c r="K24" s="33"/>
    </row>
    <row r="32" spans="2:3" ht="12.75">
      <c r="B32" t="s">
        <v>0</v>
      </c>
      <c r="C32" t="s">
        <v>1</v>
      </c>
    </row>
    <row r="34" spans="3:5" ht="12.75">
      <c r="C34" s="1" t="s">
        <v>2</v>
      </c>
      <c r="D34" s="2" t="s">
        <v>3</v>
      </c>
      <c r="E34" s="2"/>
    </row>
    <row r="35" ht="12.75">
      <c r="D35" t="s">
        <v>4</v>
      </c>
    </row>
    <row r="37" spans="3:4" ht="12.75">
      <c r="C37" s="1" t="s">
        <v>5</v>
      </c>
      <c r="D37" s="7">
        <f>D40*G40/D41</f>
        <v>0.11688230809453806</v>
      </c>
    </row>
    <row r="40" spans="3:7" ht="12.75">
      <c r="C40" t="s">
        <v>6</v>
      </c>
      <c r="D40" s="5">
        <f>E44/2</f>
        <v>0.18</v>
      </c>
      <c r="F40" t="s">
        <v>7</v>
      </c>
      <c r="G40" s="10">
        <f>D106</f>
        <v>1.6233653902019174</v>
      </c>
    </row>
    <row r="41" spans="3:4" ht="12.75">
      <c r="C41" t="s">
        <v>8</v>
      </c>
      <c r="D41" s="5">
        <f>G53/E61</f>
        <v>2.5</v>
      </c>
    </row>
    <row r="43" spans="2:4" ht="12.75">
      <c r="B43" t="s">
        <v>9</v>
      </c>
      <c r="C43" t="s">
        <v>13</v>
      </c>
      <c r="D43" s="5">
        <f>B3</f>
        <v>5</v>
      </c>
    </row>
    <row r="44" spans="3:5" ht="12.75">
      <c r="C44" t="s">
        <v>17</v>
      </c>
      <c r="D44" t="s">
        <v>10</v>
      </c>
      <c r="E44" s="6">
        <f>VLOOKUP(D43,D48:E51,2)</f>
        <v>0.36</v>
      </c>
    </row>
    <row r="45" ht="12.75">
      <c r="C45" s="1"/>
    </row>
    <row r="47" spans="4:5" ht="12.75">
      <c r="D47" s="3" t="s">
        <v>11</v>
      </c>
      <c r="E47" s="3" t="s">
        <v>12</v>
      </c>
    </row>
    <row r="48" spans="4:5" ht="12.75">
      <c r="D48" s="3">
        <v>2</v>
      </c>
      <c r="E48" s="3">
        <v>0.1</v>
      </c>
    </row>
    <row r="49" spans="4:5" ht="12.75">
      <c r="D49" s="3">
        <v>3</v>
      </c>
      <c r="E49" s="3">
        <v>0.16</v>
      </c>
    </row>
    <row r="50" spans="4:5" ht="12.75">
      <c r="D50" s="3">
        <v>4</v>
      </c>
      <c r="E50" s="3">
        <v>0.24</v>
      </c>
    </row>
    <row r="51" spans="4:5" ht="12.75">
      <c r="D51" s="3">
        <v>5</v>
      </c>
      <c r="E51" s="3">
        <v>0.36</v>
      </c>
    </row>
    <row r="53" spans="2:7" ht="12.75">
      <c r="B53" t="s">
        <v>14</v>
      </c>
      <c r="C53" t="s">
        <v>16</v>
      </c>
      <c r="G53" s="6">
        <v>2.5</v>
      </c>
    </row>
    <row r="56" spans="2:6" ht="12.75">
      <c r="B56" t="s">
        <v>15</v>
      </c>
      <c r="C56" t="s">
        <v>19</v>
      </c>
      <c r="E56">
        <v>1.5</v>
      </c>
      <c r="F56" t="s">
        <v>20</v>
      </c>
    </row>
    <row r="57" spans="4:6" ht="12.75">
      <c r="D57" s="1" t="s">
        <v>18</v>
      </c>
      <c r="E57" s="4">
        <v>1</v>
      </c>
      <c r="F57" t="s">
        <v>21</v>
      </c>
    </row>
    <row r="59" spans="3:4" ht="12.75">
      <c r="C59" s="1" t="s">
        <v>28</v>
      </c>
      <c r="D59" t="str">
        <f>A3</f>
        <v>Other Bridge </v>
      </c>
    </row>
    <row r="61" spans="3:5" ht="12.75">
      <c r="C61" t="s">
        <v>19</v>
      </c>
      <c r="E61" s="6">
        <f>IF(D59=S10,E56,E57)</f>
        <v>1</v>
      </c>
    </row>
    <row r="63" spans="2:3" ht="12.75">
      <c r="B63" t="s">
        <v>22</v>
      </c>
      <c r="C63" t="s">
        <v>29</v>
      </c>
    </row>
    <row r="65" ht="14.25">
      <c r="C65" t="s">
        <v>30</v>
      </c>
    </row>
    <row r="67" spans="2:4" ht="12.75">
      <c r="B67" s="1" t="s">
        <v>47</v>
      </c>
      <c r="C67" s="1" t="s">
        <v>31</v>
      </c>
      <c r="D67" t="s">
        <v>32</v>
      </c>
    </row>
    <row r="68" spans="3:5" ht="12.75">
      <c r="C68" s="1" t="s">
        <v>37</v>
      </c>
      <c r="D68">
        <f>C3+D3</f>
        <v>4449.7</v>
      </c>
      <c r="E68" t="s">
        <v>36</v>
      </c>
    </row>
    <row r="70" spans="2:4" ht="14.25">
      <c r="B70" s="1" t="s">
        <v>48</v>
      </c>
      <c r="C70" t="s">
        <v>40</v>
      </c>
      <c r="D70" t="s">
        <v>41</v>
      </c>
    </row>
    <row r="72" spans="3:4" ht="12.75">
      <c r="C72" s="1" t="s">
        <v>38</v>
      </c>
      <c r="D72" t="s">
        <v>39</v>
      </c>
    </row>
    <row r="73" ht="12.75">
      <c r="C73" s="1"/>
    </row>
    <row r="74" spans="3:5" ht="12.75">
      <c r="C74" s="1" t="s">
        <v>44</v>
      </c>
      <c r="D74">
        <f>E3</f>
        <v>14.05</v>
      </c>
      <c r="E74" t="s">
        <v>45</v>
      </c>
    </row>
    <row r="75" spans="3:5" ht="12.75">
      <c r="C75" s="1" t="s">
        <v>37</v>
      </c>
      <c r="D75">
        <f>D74*1000</f>
        <v>14050</v>
      </c>
      <c r="E75" t="s">
        <v>46</v>
      </c>
    </row>
    <row r="77" spans="3:4" ht="14.25">
      <c r="C77" s="1" t="s">
        <v>50</v>
      </c>
      <c r="D77" t="s">
        <v>51</v>
      </c>
    </row>
    <row r="78" spans="3:5" ht="14.25">
      <c r="C78" s="1" t="s">
        <v>18</v>
      </c>
      <c r="D78" s="7">
        <f>5700*(F3)^0.5</f>
        <v>31220.185777794468</v>
      </c>
      <c r="E78" t="s">
        <v>52</v>
      </c>
    </row>
    <row r="80" spans="3:5" ht="14.25">
      <c r="C80" s="1" t="s">
        <v>23</v>
      </c>
      <c r="D80" s="8">
        <f>IF(G3=T10,C18,H18)</f>
        <v>1388978499999.9998</v>
      </c>
      <c r="E80" t="s">
        <v>61</v>
      </c>
    </row>
    <row r="81" ht="12.75">
      <c r="C81" s="1"/>
    </row>
    <row r="82" spans="3:4" ht="14.25">
      <c r="C82" s="1" t="s">
        <v>62</v>
      </c>
      <c r="D82" t="s">
        <v>63</v>
      </c>
    </row>
    <row r="83" spans="3:4" ht="12.75">
      <c r="C83" s="1" t="s">
        <v>18</v>
      </c>
      <c r="D83">
        <f>1*3*D78*D80/(D75)^3</f>
        <v>46905.4480056484</v>
      </c>
    </row>
    <row r="84" spans="3:5" ht="12.75">
      <c r="C84" s="1" t="s">
        <v>37</v>
      </c>
      <c r="D84" s="10">
        <f>D83/1000</f>
        <v>46.9054480056484</v>
      </c>
      <c r="E84" t="s">
        <v>36</v>
      </c>
    </row>
    <row r="85" ht="12.75">
      <c r="C85" s="1"/>
    </row>
    <row r="86" ht="14.25">
      <c r="C86" t="s">
        <v>30</v>
      </c>
    </row>
    <row r="87" ht="12.75">
      <c r="C87" s="1"/>
    </row>
    <row r="88" spans="3:5" ht="12.75">
      <c r="C88" s="1" t="s">
        <v>64</v>
      </c>
      <c r="D88" s="7">
        <f>2*(D68/1000/D84)^0.5</f>
        <v>0.6160042625250364</v>
      </c>
      <c r="E88" t="s">
        <v>65</v>
      </c>
    </row>
    <row r="89" ht="12.75">
      <c r="C89" s="1"/>
    </row>
    <row r="90" ht="12.75">
      <c r="C90" s="1"/>
    </row>
    <row r="91" spans="2:3" ht="12.75">
      <c r="B91" t="s">
        <v>66</v>
      </c>
      <c r="C91" t="s">
        <v>67</v>
      </c>
    </row>
    <row r="93" ht="12.75">
      <c r="B93" t="s">
        <v>68</v>
      </c>
    </row>
    <row r="94" ht="12.75">
      <c r="C94" s="1"/>
    </row>
    <row r="95" spans="3:4" ht="12.75">
      <c r="C95" s="1" t="s">
        <v>7</v>
      </c>
      <c r="D95" s="7">
        <f>IF($D$88&lt;0.4,2.5,IF($D$88=0.4,2.5,IF($D$88&lt;4,1/D88,IF($D$88=4,1/D88))))</f>
        <v>1.6233653902019174</v>
      </c>
    </row>
    <row r="97" ht="12.75">
      <c r="B97" t="s">
        <v>69</v>
      </c>
    </row>
    <row r="99" spans="3:4" ht="12.75">
      <c r="C99" s="1" t="s">
        <v>7</v>
      </c>
      <c r="D99" s="7">
        <f>IF($D$88&lt;0.55,2.5,IF($D$88=0.55,2.5,IF($D$88&lt;4,1.36/D88,IF($D$88=4,1.36/D88))))</f>
        <v>2.2077769306746076</v>
      </c>
    </row>
    <row r="101" ht="12.75">
      <c r="B101" t="s">
        <v>70</v>
      </c>
    </row>
    <row r="103" spans="3:4" ht="12.75">
      <c r="C103" s="1" t="s">
        <v>7</v>
      </c>
      <c r="D103">
        <f>IF($D$88&lt;0.67,2.5,IF($D$88=0.67,2.5,IF($D$88&lt;4,1.67/D88,IF($D$88=4,1.67/D88))))</f>
        <v>2.5</v>
      </c>
    </row>
    <row r="106" spans="2:4" ht="12.75">
      <c r="B106" t="s">
        <v>75</v>
      </c>
      <c r="D106" s="9">
        <f>IF(H3=U10,D95,IF(H3=U11,D99,IF(H3=U12,D103,"nil")))</f>
        <v>1.6233653902019174</v>
      </c>
    </row>
    <row r="108" spans="2:5" ht="12.75">
      <c r="B108" s="11"/>
      <c r="C108" s="11"/>
      <c r="D108" s="11"/>
      <c r="E108" s="11" t="s">
        <v>78</v>
      </c>
    </row>
    <row r="109" spans="2:5" ht="12.75">
      <c r="B109" s="11"/>
      <c r="C109" s="11"/>
      <c r="D109" s="11"/>
      <c r="E109" s="11"/>
    </row>
    <row r="110" spans="2:5" ht="12.75">
      <c r="B110" s="11"/>
      <c r="C110" s="12"/>
      <c r="D110" s="11"/>
      <c r="E110" s="11"/>
    </row>
    <row r="111" spans="2:5" ht="12.75">
      <c r="B111" s="11"/>
      <c r="C111" s="11"/>
      <c r="D111" s="11"/>
      <c r="E111" s="11"/>
    </row>
    <row r="112" spans="2:5" ht="12.75">
      <c r="B112" s="11"/>
      <c r="C112" s="12"/>
      <c r="D112" s="11"/>
      <c r="E112" s="11"/>
    </row>
    <row r="113" spans="2:5" ht="12.75">
      <c r="B113" s="11"/>
      <c r="C113" s="11"/>
      <c r="D113" s="11"/>
      <c r="E113" s="11"/>
    </row>
  </sheetData>
  <sheetProtection password="CF7A" sheet="1" objects="1" scenarios="1"/>
  <mergeCells count="1">
    <mergeCell ref="C1:D1"/>
  </mergeCells>
  <dataValidations count="3">
    <dataValidation type="list" allowBlank="1" showInputMessage="1" showErrorMessage="1" sqref="A3">
      <formula1>$S$10:$S$11</formula1>
    </dataValidation>
    <dataValidation type="list" allowBlank="1" showInputMessage="1" showErrorMessage="1" sqref="G3">
      <formula1>$T$10:$T$11</formula1>
    </dataValidation>
    <dataValidation type="list" allowBlank="1" showInputMessage="1" showErrorMessage="1" sqref="H3">
      <formula1>$U$10:$U$12</formula1>
    </dataValidation>
  </dataValidations>
  <printOptions/>
  <pageMargins left="0.22" right="0.23" top="0.31" bottom="0.21" header="0.5" footer="0.5"/>
  <pageSetup horizontalDpi="180" verticalDpi="18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PWD Nagpur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2004-10-08T07:19:30Z</cp:lastPrinted>
  <dcterms:created xsi:type="dcterms:W3CDTF">2004-07-03T07:31:54Z</dcterms:created>
  <dcterms:modified xsi:type="dcterms:W3CDTF">2004-07-31T06:59:06Z</dcterms:modified>
  <cp:category/>
  <cp:version/>
  <cp:contentType/>
  <cp:contentStatus/>
</cp:coreProperties>
</file>